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015" windowHeight="89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C4"/>
  <c r="F5"/>
  <c r="F2"/>
  <c r="F8"/>
  <c r="E11"/>
  <c r="E8"/>
  <c r="E5"/>
  <c r="D11"/>
  <c r="C11"/>
  <c r="E2"/>
  <c r="D8"/>
  <c r="D5"/>
  <c r="D2"/>
  <c r="A11"/>
  <c r="B11"/>
  <c r="B9"/>
  <c r="B7"/>
  <c r="A7"/>
  <c r="A9" s="1"/>
  <c r="C2"/>
  <c r="B2"/>
  <c r="A2"/>
  <c r="A4" l="1"/>
</calcChain>
</file>

<file path=xl/sharedStrings.xml><?xml version="1.0" encoding="utf-8"?>
<sst xmlns="http://schemas.openxmlformats.org/spreadsheetml/2006/main" count="42" uniqueCount="42">
  <si>
    <t>https://science.nasa.gov/missions/hubble/what-does-the-milky-way-weigh-hubble-and-gaia-investigate</t>
  </si>
  <si>
    <t>Mass of Galaxy:</t>
  </si>
  <si>
    <t>galactic mass (kg):</t>
  </si>
  <si>
    <t>galactic mass (M-Sol):</t>
  </si>
  <si>
    <t>Solar Mass:</t>
  </si>
  <si>
    <t>https://en.wikipedia.org/wiki/Solar_mass</t>
  </si>
  <si>
    <t>Mass of the Bulge:</t>
  </si>
  <si>
    <t>http://burro.case.edu/Academics/Astr222/Galaxy/Structure/bulge.html#:~:text=Bulge%20or%20bar%2C%20the%20mass%20of%20the%20inner,sun%2C%20or%20about%201%2F6%20that%20of%20the%20disk.</t>
  </si>
  <si>
    <t>solar mass (kg):</t>
  </si>
  <si>
    <t>bulge mass (M-Sol)</t>
  </si>
  <si>
    <t>bulge mass (kg)</t>
  </si>
  <si>
    <t>Size of Bulge:</t>
  </si>
  <si>
    <t>https://www.space.com/19915-milky-way-galaxy.html</t>
  </si>
  <si>
    <t>galactic bulge breadth (lyr):</t>
  </si>
  <si>
    <t>bulge radius (lyr):</t>
  </si>
  <si>
    <t>bulge radius (m):</t>
  </si>
  <si>
    <t>light year (m):</t>
  </si>
  <si>
    <t>Bulge Rotation:</t>
  </si>
  <si>
    <t>https://www.astronomynotes.com/ismnotes/rotcurv2-big.gif</t>
  </si>
  <si>
    <t>bulge radius (kpc):</t>
  </si>
  <si>
    <t>bulge rotation (m/sec):</t>
  </si>
  <si>
    <t>https://www.astronomynotes.com/ismnotes/s7.htm#:~:text=The%20rotation%20curve%20tells%20you%20the%20amount%20of,mass%20changes%20with%20the%20size%20of%20the%20orbits.</t>
  </si>
  <si>
    <t>bulge period (years):</t>
  </si>
  <si>
    <t>c (m/sec):</t>
  </si>
  <si>
    <t>G (N*m^2/kg^2)</t>
  </si>
  <si>
    <t>Gravitational Consant:</t>
  </si>
  <si>
    <t>https://en.wikipedia.org/wiki/Gravitational_constant#:~:text=The%20gravitational%20constant%20is%20an%20empirical%20physical%20constant%20involved%20in</t>
  </si>
  <si>
    <t>Lorentz factor:</t>
  </si>
  <si>
    <t>gravity clock-rate factor:</t>
  </si>
  <si>
    <t>Sagittarius A:</t>
  </si>
  <si>
    <t>https://en.wikipedia.org/wiki/Sagittarius_A*#:~:text=Sagittarius%20A*,%20abbreviated%20as%20Sgr%20A*%20(/%20%CB%88%20s%20%C3%A6#:~:text=Sagittarius%20A*,%20abbreviated%20as%20Sgr%20A*%20(/%20%CB%88%20s%20%C3%A6</t>
  </si>
  <si>
    <t>Mass of Sagittarius A (kg):</t>
  </si>
  <si>
    <t>Kolob clock period (sec):</t>
  </si>
  <si>
    <t>Kolob clock radius (m):</t>
  </si>
  <si>
    <t>AU (m):</t>
  </si>
  <si>
    <t>https://en.wikipedia.org/wiki/Astronomical_unit#:~:text=The%20astronomical%20unit%20(symbol:%20au%20[1]%20[2]%20[3]%20[4]%20or</t>
  </si>
  <si>
    <t>Kolob clock radius (AU):</t>
  </si>
  <si>
    <t>Kolob clock Lorentz factor:</t>
  </si>
  <si>
    <t>Conversion factor Koph (cel day/day):</t>
  </si>
  <si>
    <t>"cubits", Swarzchild r multiple &gt; 1:</t>
  </si>
  <si>
    <t>~Koph*earth days:</t>
  </si>
  <si>
    <t>Mass of Sag A / Mass of bulge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</si>
</sst>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1" fillId="0" borderId="0" xfId="1" applyAlignment="1" applyProtection="1"/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Sagittarius_A*" TargetMode="External"/><Relationship Id="rId3" Type="http://schemas.openxmlformats.org/officeDocument/2006/relationships/hyperlink" Target="http://burro.case.edu/Academics/Astr222/Galaxy/Structure/bulge.html" TargetMode="External"/><Relationship Id="rId7" Type="http://schemas.openxmlformats.org/officeDocument/2006/relationships/hyperlink" Target="https://en.wikipedia.org/wiki/Gravitational_constant" TargetMode="External"/><Relationship Id="rId2" Type="http://schemas.openxmlformats.org/officeDocument/2006/relationships/hyperlink" Target="https://science.nasa.gov/missions/hubble/what-does-the-milky-way-weigh-hubble-and-gaia-investigate" TargetMode="External"/><Relationship Id="rId1" Type="http://schemas.openxmlformats.org/officeDocument/2006/relationships/hyperlink" Target="https://en.wikipedia.org/wiki/Solar_mass" TargetMode="External"/><Relationship Id="rId6" Type="http://schemas.openxmlformats.org/officeDocument/2006/relationships/hyperlink" Target="https://www.astronomynotes.com/ismnotes/s7.htm" TargetMode="External"/><Relationship Id="rId5" Type="http://schemas.openxmlformats.org/officeDocument/2006/relationships/hyperlink" Target="https://www.astronomynotes.com/ismnotes/rotcurv2-big.gi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space.com/19915-milky-way-galaxy.html" TargetMode="External"/><Relationship Id="rId9" Type="http://schemas.openxmlformats.org/officeDocument/2006/relationships/hyperlink" Target="https://en.wikipedia.org/wiki/Astronomical_un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G1" sqref="G1"/>
    </sheetView>
  </sheetViews>
  <sheetFormatPr defaultRowHeight="15"/>
  <cols>
    <col min="1" max="1" width="25.140625" customWidth="1"/>
    <col min="2" max="3" width="24" customWidth="1"/>
    <col min="4" max="4" width="26" customWidth="1"/>
    <col min="5" max="5" width="25.140625" customWidth="1"/>
    <col min="6" max="6" width="33.5703125" customWidth="1"/>
  </cols>
  <sheetData>
    <row r="1" spans="1:6">
      <c r="A1" s="9" t="s">
        <v>3</v>
      </c>
      <c r="B1" s="11" t="s">
        <v>8</v>
      </c>
      <c r="C1" s="10" t="s">
        <v>9</v>
      </c>
      <c r="D1" s="12" t="s">
        <v>24</v>
      </c>
      <c r="E1" s="13" t="s">
        <v>31</v>
      </c>
      <c r="F1" s="14" t="s">
        <v>39</v>
      </c>
    </row>
    <row r="2" spans="1:6">
      <c r="A2" s="1">
        <f xml:space="preserve"> 1.5*POWER(10,9)</f>
        <v>1500000000</v>
      </c>
      <c r="B2" s="1">
        <f xml:space="preserve"> 2*POWER(10, 30)</f>
        <v>2E+30</v>
      </c>
      <c r="C2" s="1">
        <f xml:space="preserve"> POWER(10, 10)</f>
        <v>10000000000</v>
      </c>
      <c r="D2" s="1">
        <f xml:space="preserve"> 6.6743*POWER(10, -11)</f>
        <v>6.6742999999999994E-11</v>
      </c>
      <c r="E2" s="1">
        <f xml:space="preserve"> 8.54*POWER(10, 36)</f>
        <v>8.5399999999999989E+36</v>
      </c>
      <c r="F2" s="15">
        <f xml:space="preserve"> 1.000000000015</f>
        <v>1.000000000015</v>
      </c>
    </row>
    <row r="3" spans="1:6">
      <c r="A3" s="5" t="s">
        <v>2</v>
      </c>
      <c r="B3" s="5"/>
      <c r="C3" s="5" t="s">
        <v>10</v>
      </c>
      <c r="D3" s="5"/>
      <c r="E3" s="2"/>
      <c r="F3" s="5"/>
    </row>
    <row r="4" spans="1:6">
      <c r="A4" s="1">
        <f xml:space="preserve"> A2*B2</f>
        <v>3E+39</v>
      </c>
      <c r="B4" s="1"/>
      <c r="C4" s="1">
        <f xml:space="preserve"> C2*B2</f>
        <v>2.0000000000000001E+40</v>
      </c>
      <c r="D4" s="1" t="s">
        <v>27</v>
      </c>
      <c r="E4" s="1" t="s">
        <v>33</v>
      </c>
      <c r="F4" s="17" t="s">
        <v>38</v>
      </c>
    </row>
    <row r="5" spans="1:6">
      <c r="A5" s="5"/>
      <c r="B5" s="5"/>
      <c r="C5" s="5"/>
      <c r="D5" s="5">
        <f xml:space="preserve"> SQRT(1 - (POWER(B11,2)/POWER(C7, 2)))</f>
        <v>0.99999977777775306</v>
      </c>
      <c r="E5" s="1">
        <f xml:space="preserve"> POWER(D2*E2*POWER(D11, 2)/(4*POWER(PI(), 2)), (1/3))</f>
        <v>2430556329254483.5</v>
      </c>
      <c r="F5" s="16">
        <f xml:space="preserve"> 1/(365000*SQRT(1-1/F2)*SQRT(1-1/(2*F2)))</f>
        <v>1.000406456331828</v>
      </c>
    </row>
    <row r="6" spans="1:6">
      <c r="A6" s="1" t="s">
        <v>13</v>
      </c>
      <c r="B6" s="1" t="s">
        <v>16</v>
      </c>
      <c r="C6" s="1" t="s">
        <v>23</v>
      </c>
      <c r="D6" s="1"/>
      <c r="E6" s="3"/>
      <c r="F6" s="3"/>
    </row>
    <row r="7" spans="1:6">
      <c r="A7" s="1">
        <f xml:space="preserve"> 10000</f>
        <v>10000</v>
      </c>
      <c r="B7" s="6">
        <f xml:space="preserve"> 9.4607*POWER(10, 15)</f>
        <v>9460700000000000</v>
      </c>
      <c r="C7" s="6">
        <v>300000000</v>
      </c>
      <c r="D7" s="5" t="s">
        <v>28</v>
      </c>
      <c r="E7" s="1" t="s">
        <v>36</v>
      </c>
      <c r="F7" s="8" t="s">
        <v>40</v>
      </c>
    </row>
    <row r="8" spans="1:6">
      <c r="A8" s="3" t="s">
        <v>14</v>
      </c>
      <c r="B8" s="1" t="s">
        <v>19</v>
      </c>
      <c r="C8" s="1"/>
      <c r="D8" s="1">
        <f xml:space="preserve"> SQRT(1 - 2*D2*B2/(A11*POWER(C7, 2)))</f>
        <v>1</v>
      </c>
      <c r="E8" s="1">
        <f xml:space="preserve"> E5/149597870700</f>
        <v>16247.265538482585</v>
      </c>
      <c r="F8" s="8">
        <f xml:space="preserve"> F5*365000</f>
        <v>365148.35656111722</v>
      </c>
    </row>
    <row r="9" spans="1:6">
      <c r="A9" s="1">
        <f xml:space="preserve"> A7/2</f>
        <v>5000</v>
      </c>
      <c r="B9" s="6">
        <f xml:space="preserve"> A9/(1000*3.26156378)</f>
        <v>1.5330069675963842</v>
      </c>
      <c r="C9" s="1"/>
      <c r="D9" s="3"/>
      <c r="E9" s="3"/>
      <c r="F9" s="3"/>
    </row>
    <row r="10" spans="1:6">
      <c r="A10" s="1" t="s">
        <v>15</v>
      </c>
      <c r="B10" s="5" t="s">
        <v>20</v>
      </c>
      <c r="C10" s="1" t="s">
        <v>22</v>
      </c>
      <c r="D10" s="1" t="s">
        <v>32</v>
      </c>
      <c r="E10" s="1" t="s">
        <v>37</v>
      </c>
      <c r="F10" s="1" t="s">
        <v>41</v>
      </c>
    </row>
    <row r="11" spans="1:6">
      <c r="A11" s="1">
        <f xml:space="preserve"> A7*B7</f>
        <v>9.4607E+19</v>
      </c>
      <c r="B11" s="7">
        <f xml:space="preserve"> 200000</f>
        <v>200000</v>
      </c>
      <c r="C11" s="1">
        <f xml:space="preserve"> 2*PI()*A11/(B11*31536000)</f>
        <v>94246783.415198371</v>
      </c>
      <c r="D11" s="1">
        <f xml:space="preserve"> 1000*31536000</f>
        <v>31536000000</v>
      </c>
      <c r="E11" s="1">
        <f xml:space="preserve"> SQRT(1 - D2*E2/(E5*POWER(C7, 2)))</f>
        <v>0.99999869717620604</v>
      </c>
      <c r="F11" s="1">
        <f xml:space="preserve"> E2/C4</f>
        <v>4.2699999999999992E-4</v>
      </c>
    </row>
    <row r="12" spans="1:6">
      <c r="A12" t="s">
        <v>1</v>
      </c>
    </row>
    <row r="13" spans="1:6">
      <c r="A13" s="4" t="s">
        <v>0</v>
      </c>
    </row>
    <row r="14" spans="1:6">
      <c r="A14" t="s">
        <v>4</v>
      </c>
    </row>
    <row r="15" spans="1:6">
      <c r="A15" s="4" t="s">
        <v>5</v>
      </c>
    </row>
    <row r="16" spans="1:6">
      <c r="A16" t="s">
        <v>6</v>
      </c>
    </row>
    <row r="17" spans="1:1">
      <c r="A17" s="4" t="s">
        <v>7</v>
      </c>
    </row>
    <row r="18" spans="1:1">
      <c r="A18" t="s">
        <v>11</v>
      </c>
    </row>
    <row r="19" spans="1:1">
      <c r="A19" s="4" t="s">
        <v>12</v>
      </c>
    </row>
    <row r="20" spans="1:1">
      <c r="A20" t="s">
        <v>17</v>
      </c>
    </row>
    <row r="21" spans="1:1">
      <c r="A21" s="4" t="s">
        <v>18</v>
      </c>
    </row>
    <row r="22" spans="1:1">
      <c r="A22" s="4" t="s">
        <v>21</v>
      </c>
    </row>
    <row r="23" spans="1:1">
      <c r="A23" t="s">
        <v>25</v>
      </c>
    </row>
    <row r="24" spans="1:1">
      <c r="A24" s="4" t="s">
        <v>26</v>
      </c>
    </row>
    <row r="25" spans="1:1">
      <c r="A25" t="s">
        <v>29</v>
      </c>
    </row>
    <row r="26" spans="1:1">
      <c r="A26" s="4" t="s">
        <v>30</v>
      </c>
    </row>
    <row r="27" spans="1:1">
      <c r="A27" t="s">
        <v>34</v>
      </c>
    </row>
    <row r="28" spans="1:1">
      <c r="A28" s="4" t="s">
        <v>35</v>
      </c>
    </row>
  </sheetData>
  <hyperlinks>
    <hyperlink ref="A15" r:id="rId1"/>
    <hyperlink ref="A13" r:id="rId2"/>
    <hyperlink ref="A17" r:id="rId3" location=":~:text=Bulge%20or%20bar%2C%20the%20mass%20of%20the%20inner,sun%2C%20or%20about%201%2F6%20that%20of%20the%20disk."/>
    <hyperlink ref="A19" r:id="rId4"/>
    <hyperlink ref="A21" r:id="rId5"/>
    <hyperlink ref="A22" r:id="rId6" location=":~:text=The%20rotation%20curve%20tells%20you%20the%20amount%20of,mass%20changes%20with%20the%20size%20of%20the%20orbits."/>
    <hyperlink ref="A24" r:id="rId7" location=":~:text=The%20gravitational%20constant%20is%20an%20empirical%20physical%20constant%20involved%20in"/>
    <hyperlink ref="A26" r:id="rId8" location=":~:text=Sagittarius%20A*,%20abbreviated%20as%20Sgr%20A*%20(/%20%CB%88%20s%20%C3%A6#:~:text=Sagittarius%20A*,%20abbreviated%20as%20Sgr%20A*%20(/%20%CB%88%20s%20%C3%A6"/>
    <hyperlink ref="A28" r:id="rId9" location=":~:text=The%20astronomical%20unit%20(symbol:%20au%20[1]%20[2]%20[3]%20[4]%20or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2023-07-01T08:22:34Z</dcterms:created>
  <dcterms:modified xsi:type="dcterms:W3CDTF">2024-11-27T05:31:16Z</dcterms:modified>
</cp:coreProperties>
</file>